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gitalCommunications\2017-COMs_Migration\_COP.com\Sustainability\PerformanceMetrics\"/>
    </mc:Choice>
  </mc:AlternateContent>
  <xr:revisionPtr revIDLastSave="0" documentId="13_ncr:1_{226949D6-7BBA-4D5A-A20B-335658A3ECC0}" xr6:coauthVersionLast="43" xr6:coauthVersionMax="43" xr10:uidLastSave="{00000000-0000-0000-0000-000000000000}"/>
  <bookViews>
    <workbookView xWindow="-108" yWindow="-108" windowWidth="23256" windowHeight="12576" xr2:uid="{BCBE03FC-E12F-46D2-A4C4-0593A89EA39B}"/>
  </bookViews>
  <sheets>
    <sheet name="Performance by Country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G35" i="2" l="1"/>
  <c r="E36" i="2" l="1"/>
  <c r="H56" i="2" l="1"/>
  <c r="G56" i="2"/>
  <c r="F56" i="2"/>
  <c r="E56" i="2"/>
  <c r="D56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E45" i="2"/>
  <c r="D45" i="2"/>
  <c r="E44" i="2"/>
  <c r="D44" i="2"/>
  <c r="H43" i="2"/>
  <c r="E43" i="2"/>
  <c r="D43" i="2"/>
  <c r="E42" i="2"/>
  <c r="D42" i="2"/>
  <c r="E41" i="2"/>
  <c r="D41" i="2"/>
  <c r="F38" i="2"/>
  <c r="E37" i="2"/>
  <c r="D37" i="2"/>
  <c r="F36" i="2"/>
  <c r="D36" i="2"/>
  <c r="H35" i="2"/>
  <c r="F35" i="2"/>
  <c r="E35" i="2"/>
  <c r="D35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H26" i="2"/>
  <c r="G26" i="2"/>
  <c r="F26" i="2"/>
  <c r="E26" i="2"/>
  <c r="D26" i="2"/>
  <c r="I24" i="2"/>
  <c r="H24" i="2"/>
  <c r="G24" i="2"/>
  <c r="F24" i="2"/>
  <c r="E24" i="2"/>
  <c r="D24" i="2"/>
  <c r="H20" i="2"/>
  <c r="F20" i="2"/>
  <c r="D20" i="2"/>
  <c r="E19" i="2"/>
  <c r="D19" i="2"/>
  <c r="H18" i="2"/>
  <c r="G18" i="2"/>
  <c r="F18" i="2"/>
  <c r="E18" i="2"/>
  <c r="E14" i="2"/>
  <c r="D14" i="2"/>
  <c r="H13" i="2"/>
  <c r="G13" i="2"/>
  <c r="G15" i="2" s="1"/>
  <c r="F13" i="2"/>
  <c r="F15" i="2" s="1"/>
  <c r="E13" i="2"/>
  <c r="D13" i="2"/>
  <c r="E15" i="2" l="1"/>
  <c r="D15" i="2"/>
  <c r="I42" i="2"/>
  <c r="I45" i="2"/>
  <c r="I48" i="2"/>
  <c r="H51" i="2"/>
  <c r="E22" i="2"/>
  <c r="I19" i="2"/>
  <c r="I30" i="2"/>
  <c r="I31" i="2"/>
  <c r="I14" i="2"/>
  <c r="I41" i="2"/>
  <c r="H15" i="2"/>
  <c r="F22" i="2"/>
  <c r="I37" i="2"/>
  <c r="I38" i="2"/>
  <c r="G22" i="2"/>
  <c r="I20" i="2"/>
  <c r="I21" i="2"/>
  <c r="I26" i="2"/>
  <c r="I29" i="2"/>
  <c r="I32" i="2"/>
  <c r="I43" i="2"/>
  <c r="I44" i="2"/>
  <c r="F51" i="2"/>
  <c r="E51" i="2"/>
  <c r="I50" i="2"/>
  <c r="D22" i="2"/>
  <c r="H22" i="2"/>
  <c r="I35" i="2"/>
  <c r="I36" i="2"/>
  <c r="G51" i="2"/>
  <c r="I56" i="2"/>
  <c r="D51" i="2"/>
  <c r="I13" i="2"/>
  <c r="I49" i="2"/>
  <c r="I18" i="2"/>
  <c r="I15" i="2" l="1"/>
  <c r="I51" i="2"/>
  <c r="I22" i="2"/>
</calcChain>
</file>

<file path=xl/sharedStrings.xml><?xml version="1.0" encoding="utf-8"?>
<sst xmlns="http://schemas.openxmlformats.org/spreadsheetml/2006/main" count="61" uniqueCount="61">
  <si>
    <t>--</t>
  </si>
  <si>
    <t>Performance by Country</t>
  </si>
  <si>
    <t>METRIC</t>
  </si>
  <si>
    <t>U.S.A</t>
  </si>
  <si>
    <t>Canada</t>
  </si>
  <si>
    <t>UK/Norway</t>
  </si>
  <si>
    <t>Australia</t>
  </si>
  <si>
    <t>ENVIRONMENT</t>
  </si>
  <si>
    <t>Energy Use (trillion BTUs)</t>
  </si>
  <si>
    <t xml:space="preserve">  Combustion Energy</t>
  </si>
  <si>
    <t xml:space="preserve">  Imported Electricity</t>
  </si>
  <si>
    <t>Greenhouse Gases (thousand tonnes)</t>
  </si>
  <si>
    <t xml:space="preserve">  CO2 from Operations</t>
  </si>
  <si>
    <t xml:space="preserve">  CO2 from Imported Electricity</t>
  </si>
  <si>
    <t>Flaring (million cubic feet, routine and non-routine)</t>
  </si>
  <si>
    <t>Other Air Emissions (tonnes)</t>
  </si>
  <si>
    <t xml:space="preserve">  Volatile Organic Compounds (VOC)</t>
  </si>
  <si>
    <t xml:space="preserve">  Nitrogen Oxides (NOx)</t>
  </si>
  <si>
    <t xml:space="preserve">  Sulfur Oxides (SOx)</t>
  </si>
  <si>
    <t xml:space="preserve">  Particulate Matter (PM)</t>
  </si>
  <si>
    <t>Water (thousand cubic meters)</t>
  </si>
  <si>
    <t xml:space="preserve">  Freshwater Withdrawn</t>
  </si>
  <si>
    <t xml:space="preserve">  Volume from Spills ≥ 100 Barrels (barrels)</t>
  </si>
  <si>
    <t xml:space="preserve">  Spills  ≥ 1 Barrel</t>
  </si>
  <si>
    <t xml:space="preserve">  Volume of Spills ≥ 1 Barrel (barrels)</t>
  </si>
  <si>
    <t xml:space="preserve">  Volume Recovered from Spills ≥ 1 Barrel (barrels)</t>
  </si>
  <si>
    <t>Wastes (tonnes)</t>
  </si>
  <si>
    <t xml:space="preserve">  Hazardous Wastes</t>
  </si>
  <si>
    <t xml:space="preserve">  Non-Hazardous Wastes</t>
  </si>
  <si>
    <t>PRODUCTION</t>
  </si>
  <si>
    <t>NOTES</t>
  </si>
  <si>
    <t>UNITS OF MEASURE</t>
  </si>
  <si>
    <t>MBD</t>
  </si>
  <si>
    <t>MBOED</t>
  </si>
  <si>
    <t>MMBTU</t>
  </si>
  <si>
    <t xml:space="preserve">  Methane (CO2 equivalent) </t>
  </si>
  <si>
    <t xml:space="preserve">  Nitrous Oxide (CO2 equivalent) </t>
  </si>
  <si>
    <r>
      <t xml:space="preserve">  Spills </t>
    </r>
    <r>
      <rPr>
        <sz val="10"/>
        <rFont val="Calibri"/>
        <family val="2"/>
      </rPr>
      <t xml:space="preserve">≥ </t>
    </r>
    <r>
      <rPr>
        <sz val="10"/>
        <rFont val="Arial"/>
        <family val="2"/>
      </rPr>
      <t>Barrels</t>
    </r>
  </si>
  <si>
    <t>1 HSE data is based on assets where we have operational control. Environmental data is represented as 100% ownership interest regardless of actual share owned by ConocoPhillips with acquisitions and divestitures reflected using the effective date of the transaction.</t>
  </si>
  <si>
    <t>4 Includes water withdrawn from saline/brackish groundwater aquifers and seawater.</t>
  </si>
  <si>
    <t>5 Includes produced water recycled for production (e.g., steam generation) or completions (e.g., hydraulic fracturing) and produced water reused for enhanced oil recovery.</t>
  </si>
  <si>
    <t>Thousands of Barrels per Day.</t>
  </si>
  <si>
    <t>MMCFD</t>
  </si>
  <si>
    <t>Thousands of Barrels of Oil Equivalent per Day.</t>
  </si>
  <si>
    <t>Millions of British Thermal Units.</t>
  </si>
  <si>
    <t xml:space="preserve">  Hydrocarbons in Overboard Discharges (Tonnes)</t>
  </si>
  <si>
    <t>6 Data is normalized using barrels of oil equivalent (BOE) from production operations, including gas plant liquid production of ethane, propane, butane and condensate and LNG production from third-party gas not accounted for in production operations. For gas production, 6,000 standard cubic feet of gas is assumed to equal one BOE.</t>
  </si>
  <si>
    <t>Millions of cubic feet per day. Represents quantities available for sale and excludes gas equivalent of natural gas liquids.</t>
  </si>
  <si>
    <t xml:space="preserve">  Recycled Wastes</t>
  </si>
  <si>
    <r>
      <t xml:space="preserve">  Produced Water Recycle/Reuse </t>
    </r>
    <r>
      <rPr>
        <vertAlign val="superscript"/>
        <sz val="10"/>
        <rFont val="Arial"/>
        <family val="2"/>
      </rPr>
      <t>5</t>
    </r>
  </si>
  <si>
    <r>
      <t xml:space="preserve">Operated Total </t>
    </r>
    <r>
      <rPr>
        <vertAlign val="superscript"/>
        <sz val="10"/>
        <color rgb="FF000000"/>
        <rFont val="Arial"/>
        <family val="2"/>
      </rPr>
      <t>1,2</t>
    </r>
  </si>
  <si>
    <t>Greenhouse Gas Intensity (tonnes/MMBOE)</t>
  </si>
  <si>
    <r>
      <t xml:space="preserve">  Non-freshwater Withdrawn </t>
    </r>
    <r>
      <rPr>
        <vertAlign val="superscript"/>
        <sz val="10"/>
        <rFont val="Arial"/>
        <family val="2"/>
      </rPr>
      <t>4</t>
    </r>
  </si>
  <si>
    <t>2 To provide the most current and accurate data available, we have updated previously reported data for prior years as needed.</t>
  </si>
  <si>
    <t>3 All Others includes Indonesia, Malaysia and Colombia.</t>
  </si>
  <si>
    <r>
      <t>All Others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</si>
  <si>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t>Liquid Hydrocarbon Spills</t>
  </si>
  <si>
    <t>Total Wastes</t>
  </si>
  <si>
    <r>
      <t>Total Operated Production (MMBOE)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6</t>
    </r>
  </si>
  <si>
    <t xml:space="preserve">Total Greenhouse Gases </t>
  </si>
  <si>
    <t>Total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</si>
</sst>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#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 quotePrefix="1"/>
    <xf numFmtId="0" fontId="6" fillId="0" borderId="0" xfId="1" quotePrefix="1" applyFont="1"/>
    <xf numFmtId="0" fontId="6" fillId="0" borderId="0" xfId="1" applyFont="1"/>
    <xf numFmtId="0" fontId="6" fillId="0" borderId="0" xfId="2" applyFont="1"/>
    <xf numFmtId="0" fontId="1" fillId="0" borderId="0" xfId="3"/>
    <xf numFmtId="0" fontId="6" fillId="2" borderId="0" xfId="1" applyFont="1" applyFill="1"/>
    <xf numFmtId="0" fontId="8" fillId="0" borderId="0" xfId="1" applyFont="1"/>
    <xf numFmtId="0" fontId="3" fillId="0" borderId="0" xfId="1" applyFont="1"/>
    <xf numFmtId="0" fontId="4" fillId="0" borderId="2" xfId="1" quotePrefix="1" applyFont="1" applyBorder="1" applyAlignment="1">
      <alignment horizontal="right"/>
    </xf>
    <xf numFmtId="0" fontId="4" fillId="0" borderId="0" xfId="1" applyFont="1"/>
    <xf numFmtId="0" fontId="4" fillId="0" borderId="0" xfId="1" quotePrefix="1" applyFont="1" applyAlignment="1">
      <alignment horizontal="right"/>
    </xf>
    <xf numFmtId="0" fontId="9" fillId="3" borderId="0" xfId="1" applyFont="1" applyFill="1" applyAlignment="1">
      <alignment horizontal="left"/>
    </xf>
    <xf numFmtId="0" fontId="4" fillId="3" borderId="0" xfId="1" quotePrefix="1" applyFont="1" applyFill="1" applyAlignment="1">
      <alignment horizontal="right"/>
    </xf>
    <xf numFmtId="41" fontId="6" fillId="0" borderId="0" xfId="1" applyNumberFormat="1" applyFont="1"/>
    <xf numFmtId="41" fontId="6" fillId="0" borderId="0" xfId="2" applyNumberFormat="1" applyFont="1"/>
    <xf numFmtId="0" fontId="4" fillId="0" borderId="3" xfId="1" applyFont="1" applyBorder="1"/>
    <xf numFmtId="164" fontId="6" fillId="0" borderId="0" xfId="4" applyNumberFormat="1" applyFont="1"/>
    <xf numFmtId="0" fontId="4" fillId="0" borderId="0" xfId="1" applyFont="1" applyAlignment="1">
      <alignment wrapText="1"/>
    </xf>
    <xf numFmtId="164" fontId="6" fillId="0" borderId="0" xfId="2" applyNumberFormat="1" applyFont="1"/>
    <xf numFmtId="0" fontId="1" fillId="0" borderId="0" xfId="1"/>
    <xf numFmtId="0" fontId="4" fillId="3" borderId="0" xfId="1" applyFont="1" applyFill="1"/>
    <xf numFmtId="41" fontId="6" fillId="3" borderId="0" xfId="1" applyNumberFormat="1" applyFont="1" applyFill="1"/>
    <xf numFmtId="0" fontId="6" fillId="3" borderId="0" xfId="1" applyFont="1" applyFill="1"/>
    <xf numFmtId="0" fontId="1" fillId="3" borderId="0" xfId="3" applyFill="1"/>
    <xf numFmtId="0" fontId="6" fillId="3" borderId="0" xfId="2" applyFont="1" applyFill="1"/>
    <xf numFmtId="0" fontId="6" fillId="0" borderId="0" xfId="1" applyFont="1" applyFill="1"/>
    <xf numFmtId="0" fontId="6" fillId="0" borderId="0" xfId="2" applyFont="1" applyFill="1"/>
    <xf numFmtId="164" fontId="6" fillId="0" borderId="0" xfId="4" applyNumberFormat="1" applyFont="1" applyFill="1"/>
    <xf numFmtId="3" fontId="6" fillId="0" borderId="0" xfId="1" applyNumberFormat="1" applyFont="1"/>
    <xf numFmtId="3" fontId="0" fillId="0" borderId="0" xfId="0" applyNumberFormat="1"/>
    <xf numFmtId="3" fontId="6" fillId="0" borderId="3" xfId="1" applyNumberFormat="1" applyFont="1" applyBorder="1"/>
    <xf numFmtId="3" fontId="6" fillId="0" borderId="3" xfId="1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0" xfId="5" applyNumberFormat="1" applyFont="1"/>
    <xf numFmtId="3" fontId="0" fillId="0" borderId="3" xfId="5" applyNumberFormat="1" applyFont="1" applyBorder="1"/>
    <xf numFmtId="165" fontId="6" fillId="0" borderId="0" xfId="2" applyNumberFormat="1" applyFont="1"/>
    <xf numFmtId="165" fontId="0" fillId="0" borderId="0" xfId="5" applyNumberFormat="1" applyFont="1" applyAlignment="1">
      <alignment horizontal="right"/>
    </xf>
    <xf numFmtId="0" fontId="1" fillId="0" borderId="0" xfId="1" applyAlignment="1">
      <alignment vertical="top" wrapText="1"/>
    </xf>
    <xf numFmtId="0" fontId="6" fillId="0" borderId="0" xfId="1" applyFont="1" applyAlignment="1">
      <alignment horizontal="left" vertical="top" wrapText="1"/>
    </xf>
    <xf numFmtId="0" fontId="1" fillId="0" borderId="0" xfId="3" applyAlignment="1">
      <alignment vertical="top" wrapText="1"/>
    </xf>
    <xf numFmtId="0" fontId="7" fillId="0" borderId="0" xfId="1" applyFont="1" applyAlignment="1">
      <alignment horizontal="center" vertical="center"/>
    </xf>
    <xf numFmtId="0" fontId="6" fillId="0" borderId="1" xfId="1" quotePrefix="1" applyFont="1" applyBorder="1" applyAlignment="1">
      <alignment horizontal="center"/>
    </xf>
    <xf numFmtId="0" fontId="1" fillId="0" borderId="0" xfId="1" applyAlignment="1">
      <alignment horizontal="left" vertical="top" wrapText="1"/>
    </xf>
    <xf numFmtId="0" fontId="6" fillId="0" borderId="0" xfId="2" applyFont="1" applyAlignment="1">
      <alignment vertical="top" wrapText="1"/>
    </xf>
  </cellXfs>
  <cellStyles count="6">
    <cellStyle name="Comma" xfId="5" builtinId="3"/>
    <cellStyle name="Comma 2" xfId="4" xr:uid="{04B21C4A-7192-4ADF-B487-05D4E7DB0EE8}"/>
    <cellStyle name="Normal" xfId="0" builtinId="0"/>
    <cellStyle name="Normal 4" xfId="3" xr:uid="{F96376A1-4B8C-4BB3-915F-5AC78291CA1E}"/>
    <cellStyle name="Normal_1Q12 Supplemental Information DRAFT V12 CFO approved" xfId="1" xr:uid="{0FB9C621-C4A5-46DE-AC55-E24E776C22F1}"/>
    <cellStyle name="Normal_Display" xfId="2" xr:uid="{0F58FBEC-E6DB-47BD-B363-946712F434C9}"/>
  </cellStyles>
  <dxfs count="9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BD977D-1A58-48CD-85ED-DCBAC59E7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D6681C-7121-4E01-B8A9-055CE6402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ALL/COP%20Performance%20Assurrance/Environmental%20Performance%20Data-HE03/Env.%20Data%20-%202018/Annual/Working%20Book/043019%20Environmental%20Metrics%20Working%20Book%202018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tings"/>
      <sheetName val="Geographic Breakdown"/>
      <sheetName val="Business Segment Breakdown"/>
      <sheetName val="Normalized Geographic"/>
      <sheetName val="Sheet1"/>
      <sheetName val="Active Data Table"/>
      <sheetName val="Data Table - new format"/>
      <sheetName val="Data Table - new format values"/>
      <sheetName val="2018 Data Table by Year"/>
      <sheetName val="2018 Data Table by Country"/>
      <sheetName val="Energy"/>
      <sheetName val="GHG"/>
      <sheetName val="SOx"/>
      <sheetName val="VOCs"/>
      <sheetName val="NOx"/>
      <sheetName val="PM"/>
      <sheetName val="Flaring"/>
      <sheetName val="Wastes"/>
      <sheetName val="Water"/>
      <sheetName val="Spills"/>
      <sheetName val="Top10ByAsset"/>
      <sheetName val="Top10ByBU"/>
      <sheetName val="Calculations for DJSI"/>
      <sheetName val="Calculations for CDP"/>
      <sheetName val="Flare and Vent GHG Tool"/>
    </sheetNames>
    <sheetDataSet>
      <sheetData sheetId="0" refreshError="1"/>
      <sheetData sheetId="1" refreshError="1"/>
      <sheetData sheetId="2" refreshError="1">
        <row r="16">
          <cell r="C16">
            <v>8.64</v>
          </cell>
        </row>
        <row r="27">
          <cell r="C27">
            <v>75.75</v>
          </cell>
        </row>
        <row r="28">
          <cell r="C28">
            <v>322.08</v>
          </cell>
          <cell r="D28">
            <v>4945963.62</v>
          </cell>
          <cell r="E28">
            <v>584147.51</v>
          </cell>
          <cell r="H28">
            <v>1392422.75</v>
          </cell>
          <cell r="N28">
            <v>6929548.7999999989</v>
          </cell>
          <cell r="P28">
            <v>60.052000000000007</v>
          </cell>
          <cell r="R28">
            <v>2.4176024482500003</v>
          </cell>
          <cell r="T28">
            <v>13376.364000000001</v>
          </cell>
          <cell r="V28">
            <v>23204.57</v>
          </cell>
          <cell r="W28">
            <v>3930.37</v>
          </cell>
          <cell r="X28">
            <v>949.99</v>
          </cell>
          <cell r="AA28">
            <v>195720.18199999997</v>
          </cell>
          <cell r="AB28">
            <v>100912.79</v>
          </cell>
          <cell r="AC28">
            <v>12980.529999999997</v>
          </cell>
          <cell r="AE28">
            <v>15108.75</v>
          </cell>
          <cell r="AU28">
            <v>56660.59</v>
          </cell>
        </row>
        <row r="34">
          <cell r="C34">
            <v>59.72</v>
          </cell>
          <cell r="D34">
            <v>3287835.06</v>
          </cell>
          <cell r="E34">
            <v>477197.46</v>
          </cell>
          <cell r="N34">
            <v>3790969.75</v>
          </cell>
          <cell r="P34">
            <v>63.6</v>
          </cell>
          <cell r="R34">
            <v>1.808048154</v>
          </cell>
          <cell r="T34">
            <v>69.97</v>
          </cell>
          <cell r="U34">
            <v>370.6</v>
          </cell>
          <cell r="V34">
            <v>1128.8200000000002</v>
          </cell>
          <cell r="W34">
            <v>385</v>
          </cell>
          <cell r="X34">
            <v>57.04</v>
          </cell>
          <cell r="Z34">
            <v>8776.5</v>
          </cell>
          <cell r="AA34">
            <v>15046</v>
          </cell>
          <cell r="AB34">
            <v>152.43</v>
          </cell>
          <cell r="AC34">
            <v>2764.43</v>
          </cell>
          <cell r="AE34">
            <v>1561</v>
          </cell>
          <cell r="AU34">
            <v>22193.5</v>
          </cell>
        </row>
        <row r="47">
          <cell r="C47">
            <v>94</v>
          </cell>
        </row>
        <row r="48">
          <cell r="C48">
            <v>209.86499999999998</v>
          </cell>
          <cell r="D48">
            <v>2109062.4470000002</v>
          </cell>
          <cell r="H48">
            <v>108493.32500000001</v>
          </cell>
          <cell r="N48">
            <v>2262550.773</v>
          </cell>
          <cell r="P48">
            <v>31.350999999999999</v>
          </cell>
          <cell r="T48">
            <v>1894.0630000000001</v>
          </cell>
          <cell r="U48">
            <v>4111.2150000000001</v>
          </cell>
          <cell r="V48">
            <v>5036.5169999999998</v>
          </cell>
          <cell r="W48">
            <v>144.52800000000002</v>
          </cell>
          <cell r="X48">
            <v>132.03700000000001</v>
          </cell>
          <cell r="Z48">
            <v>3749.2920000000004</v>
          </cell>
          <cell r="AA48">
            <v>1070.4290000000001</v>
          </cell>
          <cell r="AB48">
            <v>17595.884000000002</v>
          </cell>
          <cell r="AC48">
            <v>1817.1560000000002</v>
          </cell>
          <cell r="AE48">
            <v>32500.04</v>
          </cell>
          <cell r="AR48">
            <v>185.22399999999999</v>
          </cell>
        </row>
        <row r="53">
          <cell r="C53">
            <v>28.8</v>
          </cell>
        </row>
        <row r="55">
          <cell r="C55">
            <v>142.80000000000001</v>
          </cell>
          <cell r="D55">
            <v>4209486</v>
          </cell>
          <cell r="N55">
            <v>4258392.99</v>
          </cell>
          <cell r="P55">
            <v>60.8</v>
          </cell>
          <cell r="T55">
            <v>4873.03</v>
          </cell>
          <cell r="U55">
            <v>1650.4299999999998</v>
          </cell>
          <cell r="V55">
            <v>4614.3900000000003</v>
          </cell>
          <cell r="W55">
            <v>102.46000000000001</v>
          </cell>
          <cell r="X55">
            <v>170.57999999999998</v>
          </cell>
          <cell r="Z55">
            <v>916.65</v>
          </cell>
          <cell r="AA55">
            <v>739.72</v>
          </cell>
          <cell r="AB55">
            <v>1561.8200000000002</v>
          </cell>
          <cell r="AC55">
            <v>508.35</v>
          </cell>
        </row>
        <row r="64">
          <cell r="C64">
            <v>71.430000000000007</v>
          </cell>
          <cell r="D64">
            <v>2949162.94</v>
          </cell>
          <cell r="H64">
            <v>69361</v>
          </cell>
          <cell r="N64">
            <v>3021289.38</v>
          </cell>
          <cell r="P64">
            <v>7.8869999999999996</v>
          </cell>
          <cell r="T64">
            <v>1219.5550000000001</v>
          </cell>
          <cell r="U64">
            <v>595.19000000000005</v>
          </cell>
          <cell r="V64">
            <v>991.92</v>
          </cell>
          <cell r="W64">
            <v>247.78</v>
          </cell>
          <cell r="X64">
            <v>58.7</v>
          </cell>
          <cell r="Z64">
            <v>6431.03</v>
          </cell>
          <cell r="AA64">
            <v>384.28</v>
          </cell>
          <cell r="AB64">
            <v>60.244999999999997</v>
          </cell>
          <cell r="AC64">
            <v>213.51</v>
          </cell>
        </row>
        <row r="67">
          <cell r="N67">
            <v>20262751.692999996</v>
          </cell>
        </row>
      </sheetData>
      <sheetData sheetId="3" refreshError="1">
        <row r="68">
          <cell r="C68">
            <v>598.70499999999993</v>
          </cell>
        </row>
      </sheetData>
      <sheetData sheetId="4" refreshError="1"/>
      <sheetData sheetId="5" refreshError="1"/>
      <sheetData sheetId="6" refreshError="1">
        <row r="50">
          <cell r="C50">
            <v>4</v>
          </cell>
          <cell r="D50">
            <v>1</v>
          </cell>
        </row>
        <row r="51">
          <cell r="C51">
            <v>752.19</v>
          </cell>
          <cell r="D51">
            <v>171.0829</v>
          </cell>
        </row>
        <row r="52">
          <cell r="C52">
            <v>83</v>
          </cell>
          <cell r="D52">
            <v>7</v>
          </cell>
          <cell r="G52">
            <v>1</v>
          </cell>
        </row>
        <row r="53">
          <cell r="C53">
            <v>1138.0899999999999</v>
          </cell>
          <cell r="D53">
            <v>364.33519999999999</v>
          </cell>
        </row>
        <row r="54">
          <cell r="C54">
            <v>710.58</v>
          </cell>
          <cell r="D54">
            <v>81.767539999999997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4BE2-302B-484D-8AF8-6D620E8E0FA4}">
  <sheetPr>
    <pageSetUpPr fitToPage="1"/>
  </sheetPr>
  <dimension ref="A1:IH73"/>
  <sheetViews>
    <sheetView tabSelected="1" workbookViewId="0">
      <selection activeCell="C17" sqref="C17"/>
    </sheetView>
  </sheetViews>
  <sheetFormatPr defaultColWidth="9.109375" defaultRowHeight="13.2" x14ac:dyDescent="0.25"/>
  <cols>
    <col min="1" max="1" width="5.88671875" style="5" customWidth="1"/>
    <col min="2" max="2" width="15" style="5" customWidth="1"/>
    <col min="3" max="3" width="44.6640625" style="5" customWidth="1"/>
    <col min="4" max="5" width="11.33203125" style="5" customWidth="1"/>
    <col min="6" max="6" width="12.5546875" style="5" customWidth="1"/>
    <col min="7" max="7" width="11.6640625" style="5" customWidth="1"/>
    <col min="8" max="8" width="12.6640625" style="5" customWidth="1"/>
    <col min="9" max="9" width="11.33203125" style="5" customWidth="1"/>
    <col min="10" max="10" width="2.6640625" style="5" customWidth="1"/>
    <col min="11" max="16384" width="9.109375" style="5"/>
  </cols>
  <sheetData>
    <row r="1" spans="1:242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ht="4.5" customHeight="1" x14ac:dyDescent="0.25">
      <c r="A2" s="2"/>
      <c r="B2" s="6" t="s">
        <v>0</v>
      </c>
      <c r="C2" s="6"/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 x14ac:dyDescent="0.25">
      <c r="A3" s="3"/>
      <c r="B3" s="3"/>
      <c r="C3" s="3"/>
      <c r="D3" s="41" t="s">
        <v>1</v>
      </c>
      <c r="E3" s="41"/>
      <c r="F3" s="41"/>
      <c r="G3" s="41"/>
      <c r="H3" s="41"/>
      <c r="I3" s="41"/>
      <c r="J3" s="4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x14ac:dyDescent="0.25">
      <c r="A4" s="3"/>
      <c r="B4" s="7"/>
      <c r="C4" s="7"/>
      <c r="D4" s="41"/>
      <c r="E4" s="41"/>
      <c r="F4" s="41"/>
      <c r="G4" s="41"/>
      <c r="H4" s="41"/>
      <c r="I4" s="41"/>
      <c r="J4" s="4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x14ac:dyDescent="0.25">
      <c r="A5" s="3"/>
      <c r="B5" s="3"/>
      <c r="C5" s="3"/>
      <c r="D5" s="41"/>
      <c r="E5" s="41"/>
      <c r="F5" s="41"/>
      <c r="G5" s="41"/>
      <c r="H5" s="41"/>
      <c r="I5" s="41"/>
      <c r="J5" s="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ht="15.6" x14ac:dyDescent="0.25">
      <c r="A6" s="3"/>
      <c r="B6" s="3"/>
      <c r="C6" s="3"/>
      <c r="D6" s="42" t="s">
        <v>50</v>
      </c>
      <c r="E6" s="42"/>
      <c r="F6" s="42"/>
      <c r="G6" s="42"/>
      <c r="H6" s="42"/>
      <c r="I6" s="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ht="16.2" thickBot="1" x14ac:dyDescent="0.3">
      <c r="A7" s="3"/>
      <c r="B7" s="8" t="s">
        <v>2</v>
      </c>
      <c r="C7" s="3"/>
      <c r="D7" s="9" t="s">
        <v>3</v>
      </c>
      <c r="E7" s="9" t="s">
        <v>4</v>
      </c>
      <c r="F7" s="9" t="s">
        <v>5</v>
      </c>
      <c r="G7" s="9" t="s">
        <v>6</v>
      </c>
      <c r="H7" s="9" t="s">
        <v>55</v>
      </c>
      <c r="I7" s="9">
        <v>2018</v>
      </c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x14ac:dyDescent="0.25">
      <c r="A8" s="3"/>
      <c r="B8" s="8"/>
      <c r="C8" s="3"/>
      <c r="D8" s="11"/>
      <c r="E8" s="11"/>
      <c r="F8" s="11"/>
      <c r="G8" s="11"/>
      <c r="H8" s="11"/>
      <c r="I8" s="11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x14ac:dyDescent="0.25">
      <c r="A9" s="3"/>
      <c r="B9" s="8"/>
      <c r="C9" s="3"/>
      <c r="D9" s="11"/>
      <c r="E9" s="11"/>
      <c r="F9" s="11"/>
      <c r="G9" s="11"/>
      <c r="H9" s="11"/>
      <c r="I9" s="11"/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x14ac:dyDescent="0.25">
      <c r="A10" s="3"/>
      <c r="B10" s="12" t="s">
        <v>7</v>
      </c>
      <c r="C10" s="12"/>
      <c r="D10" s="13"/>
      <c r="E10" s="13"/>
      <c r="F10" s="13"/>
      <c r="G10" s="13"/>
      <c r="H10" s="13"/>
      <c r="I10" s="13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x14ac:dyDescent="0.25">
      <c r="A11" s="3"/>
      <c r="B11" s="12"/>
      <c r="C11" s="12"/>
      <c r="D11" s="13"/>
      <c r="E11" s="13"/>
      <c r="F11" s="13"/>
      <c r="G11" s="13"/>
      <c r="H11" s="13"/>
      <c r="I11" s="13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1:242" x14ac:dyDescent="0.25">
      <c r="A12" s="3"/>
      <c r="B12" s="10" t="s">
        <v>8</v>
      </c>
      <c r="C12" s="10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1:242" ht="14.4" x14ac:dyDescent="0.3">
      <c r="A13" s="3"/>
      <c r="B13" s="3" t="s">
        <v>9</v>
      </c>
      <c r="C13" s="3"/>
      <c r="D13" s="29">
        <f>(ROUND(('[1]Geographic Breakdown'!$P$28/1),0)*1)</f>
        <v>60</v>
      </c>
      <c r="E13" s="29">
        <f>(ROUND(('[1]Geographic Breakdown'!$P$34/1),0)*1)</f>
        <v>64</v>
      </c>
      <c r="F13" s="30">
        <f>(ROUND(('[1]Geographic Breakdown'!$P$48/1),0)*1)</f>
        <v>31</v>
      </c>
      <c r="G13" s="30">
        <f>(ROUND(('[1]Geographic Breakdown'!$P$55/1),0)*1)</f>
        <v>61</v>
      </c>
      <c r="H13" s="30">
        <f>(ROUND(('[1]Geographic Breakdown'!$P$64/1),0)*1)</f>
        <v>8</v>
      </c>
      <c r="I13" s="29">
        <f>SUM(D13:H13)</f>
        <v>224</v>
      </c>
      <c r="J13" s="3"/>
      <c r="K13" s="1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ht="14.4" x14ac:dyDescent="0.3">
      <c r="A14" s="3"/>
      <c r="B14" s="3" t="s">
        <v>10</v>
      </c>
      <c r="C14" s="3"/>
      <c r="D14" s="29">
        <f>(ROUND(('[1]Geographic Breakdown'!$R$28/1),0)*1)</f>
        <v>2</v>
      </c>
      <c r="E14" s="29">
        <f>(ROUND(('[1]Geographic Breakdown'!$R$34/1),0)*1)</f>
        <v>2</v>
      </c>
      <c r="F14" s="30">
        <v>0</v>
      </c>
      <c r="G14" s="30">
        <v>0</v>
      </c>
      <c r="H14" s="30">
        <v>0</v>
      </c>
      <c r="I14" s="29">
        <f>SUM(D14:H14)</f>
        <v>4</v>
      </c>
      <c r="J14" s="3"/>
      <c r="K14" s="1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x14ac:dyDescent="0.25">
      <c r="A15" s="3"/>
      <c r="B15" s="16" t="s">
        <v>60</v>
      </c>
      <c r="C15" s="16"/>
      <c r="D15" s="31">
        <f t="shared" ref="D15:I15" si="0">SUM(D13:D14)</f>
        <v>62</v>
      </c>
      <c r="E15" s="31">
        <f t="shared" si="0"/>
        <v>66</v>
      </c>
      <c r="F15" s="31">
        <f t="shared" si="0"/>
        <v>31</v>
      </c>
      <c r="G15" s="31">
        <f t="shared" si="0"/>
        <v>61</v>
      </c>
      <c r="H15" s="32">
        <f t="shared" si="0"/>
        <v>8</v>
      </c>
      <c r="I15" s="31">
        <f t="shared" si="0"/>
        <v>228</v>
      </c>
      <c r="J15" s="3"/>
      <c r="K15" s="1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x14ac:dyDescent="0.25">
      <c r="A16" s="4"/>
      <c r="B16" s="3"/>
      <c r="C16" s="3"/>
      <c r="D16" s="14"/>
      <c r="E16" s="14"/>
      <c r="F16" s="14"/>
      <c r="G16" s="14"/>
      <c r="H16" s="14"/>
      <c r="I16" s="3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x14ac:dyDescent="0.25">
      <c r="A17" s="4"/>
      <c r="B17" s="10" t="s">
        <v>11</v>
      </c>
      <c r="C17" s="10"/>
      <c r="D17" s="14"/>
      <c r="E17" s="14"/>
      <c r="F17" s="14"/>
      <c r="G17" s="14"/>
      <c r="H17" s="14"/>
      <c r="I17" s="3"/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ht="14.4" x14ac:dyDescent="0.3">
      <c r="A18" s="4"/>
      <c r="B18" s="3" t="s">
        <v>12</v>
      </c>
      <c r="C18" s="3"/>
      <c r="D18" s="34">
        <f>(ROUND(('[1]Geographic Breakdown'!$D$28/1000)/100,0)*100)+100</f>
        <v>5000</v>
      </c>
      <c r="E18" s="34">
        <f>(ROUND(('[1]Geographic Breakdown'!$D$34/1000)/100,0)*100)</f>
        <v>3300</v>
      </c>
      <c r="F18" s="34">
        <f>(ROUND(('[1]Geographic Breakdown'!$D$48/1000)/100,0)*100)</f>
        <v>2100</v>
      </c>
      <c r="G18" s="34">
        <f>(ROUND(('[1]Geographic Breakdown'!$D$55/1000)/100,0)*100)</f>
        <v>4200</v>
      </c>
      <c r="H18" s="34">
        <f>(ROUND(('[1]Geographic Breakdown'!$D$64/1000)/100,0)*100)</f>
        <v>2900</v>
      </c>
      <c r="I18" s="34">
        <f>SUM(D18:H18)</f>
        <v>17500</v>
      </c>
      <c r="J18" s="17"/>
      <c r="K18" s="1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ht="14.4" x14ac:dyDescent="0.3">
      <c r="A19" s="4"/>
      <c r="B19" s="3" t="s">
        <v>13</v>
      </c>
      <c r="C19" s="3"/>
      <c r="D19" s="30">
        <f>(ROUND(('[1]Geographic Breakdown'!$E$28/1000)/100,0)*100)</f>
        <v>600</v>
      </c>
      <c r="E19" s="30">
        <f>(ROUND(('[1]Geographic Breakdown'!$E$34/1000)/100,0)*100)</f>
        <v>500</v>
      </c>
      <c r="F19" s="30">
        <v>0</v>
      </c>
      <c r="G19" s="30">
        <v>0</v>
      </c>
      <c r="H19" s="30">
        <v>0</v>
      </c>
      <c r="I19" s="34">
        <f>SUM(D19:H19)</f>
        <v>1100</v>
      </c>
      <c r="J19" s="17"/>
      <c r="K19" s="1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ht="14.4" x14ac:dyDescent="0.3">
      <c r="A20" s="4"/>
      <c r="B20" s="3" t="s">
        <v>35</v>
      </c>
      <c r="C20" s="3"/>
      <c r="D20" s="34">
        <f>(ROUND(('[1]Geographic Breakdown'!$H$28/1000)/100,0)*100)</f>
        <v>1400</v>
      </c>
      <c r="E20" s="30">
        <v>0</v>
      </c>
      <c r="F20" s="30">
        <f>(ROUND(('[1]Geographic Breakdown'!$H$48/1000)/100,0)*100)</f>
        <v>100</v>
      </c>
      <c r="G20" s="30">
        <v>0</v>
      </c>
      <c r="H20" s="30">
        <f>(ROUND(('[1]Geographic Breakdown'!$H$64/1000)/100,0)*100)</f>
        <v>100</v>
      </c>
      <c r="I20" s="34">
        <f>SUM(D20:H20)</f>
        <v>1600</v>
      </c>
      <c r="J20" s="17"/>
      <c r="K20" s="1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242" ht="14.4" x14ac:dyDescent="0.3">
      <c r="A21" s="4"/>
      <c r="B21" s="3" t="s">
        <v>36</v>
      </c>
      <c r="C21" s="3"/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f>SUM(D21:H21)+100</f>
        <v>100</v>
      </c>
      <c r="J21" s="17"/>
      <c r="K21" s="1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1:242" ht="14.4" x14ac:dyDescent="0.3">
      <c r="A22" s="3"/>
      <c r="B22" s="16" t="s">
        <v>59</v>
      </c>
      <c r="C22" s="16"/>
      <c r="D22" s="35">
        <f t="shared" ref="D22:I22" si="1">SUM(D18:D21)</f>
        <v>7000</v>
      </c>
      <c r="E22" s="35">
        <f t="shared" si="1"/>
        <v>3800</v>
      </c>
      <c r="F22" s="35">
        <f t="shared" si="1"/>
        <v>2200</v>
      </c>
      <c r="G22" s="35">
        <f t="shared" si="1"/>
        <v>4200</v>
      </c>
      <c r="H22" s="35">
        <f t="shared" si="1"/>
        <v>3000</v>
      </c>
      <c r="I22" s="35">
        <f t="shared" si="1"/>
        <v>20300</v>
      </c>
      <c r="J22" s="3"/>
      <c r="K22" s="1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1:242" x14ac:dyDescent="0.25">
      <c r="A23" s="3"/>
      <c r="B23" s="10"/>
      <c r="C23" s="10"/>
      <c r="D23" s="14"/>
      <c r="E23" s="14"/>
      <c r="F23" s="14"/>
      <c r="G23" s="14"/>
      <c r="H23" s="14"/>
      <c r="I23" s="14"/>
      <c r="J23" s="3"/>
      <c r="K23" s="1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2" ht="14.4" x14ac:dyDescent="0.3">
      <c r="A24" s="4"/>
      <c r="B24" s="10" t="s">
        <v>51</v>
      </c>
      <c r="C24" s="10"/>
      <c r="D24" s="30">
        <f>'[1]Geographic Breakdown'!$N$28/('[1]Geographic Breakdown'!$C$28-'[1]Geographic Breakdown'!$C$27-'[1]Geographic Breakdown'!$C$16)</f>
        <v>29153.724599267949</v>
      </c>
      <c r="E24" s="30">
        <f>'[1]Geographic Breakdown'!$N$34/('[1]Geographic Breakdown'!$C$34)</f>
        <v>63479.064802411252</v>
      </c>
      <c r="F24" s="30">
        <f>'[1]Geographic Breakdown'!$N$48/('[1]Geographic Breakdown'!$C$48-'[1]Geographic Breakdown'!C47)</f>
        <v>19527.473982652227</v>
      </c>
      <c r="G24" s="30">
        <f>'[1]Geographic Breakdown'!$N$55/('[1]Geographic Breakdown'!$C$55-'[1]Geographic Breakdown'!C53)</f>
        <v>37354.32447368421</v>
      </c>
      <c r="H24" s="30">
        <f>'[1]Geographic Breakdown'!$N$64/('[1]Geographic Breakdown'!$C$64)</f>
        <v>42297.205375892474</v>
      </c>
      <c r="I24" s="30">
        <f>'[1]Geographic Breakdown'!$N$67/('[1]Business Segment Breakdown'!C68)</f>
        <v>33844.300102721703</v>
      </c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242" ht="14.4" x14ac:dyDescent="0.3">
      <c r="A25" s="4"/>
      <c r="B25" s="10"/>
      <c r="C25" s="10"/>
      <c r="D25" s="30"/>
      <c r="E25" s="30"/>
      <c r="F25" s="30"/>
      <c r="G25" s="30"/>
      <c r="H25" s="30"/>
      <c r="I25" s="30"/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242" ht="14.4" x14ac:dyDescent="0.3">
      <c r="A26" s="4"/>
      <c r="B26" s="10" t="s">
        <v>14</v>
      </c>
      <c r="C26" s="10"/>
      <c r="D26" s="30">
        <f>(ROUND(('[1]Geographic Breakdown'!$T$28/100),0)*100)-100</f>
        <v>13300</v>
      </c>
      <c r="E26" s="30">
        <f>(ROUND(('[1]Geographic Breakdown'!$T$34/100),0)*100)</f>
        <v>100</v>
      </c>
      <c r="F26" s="30">
        <f>(ROUND(('[1]Geographic Breakdown'!$T$48/100),0)*100)</f>
        <v>1900</v>
      </c>
      <c r="G26" s="30">
        <f>(ROUND(('[1]Geographic Breakdown'!$T$55/100),0)*100)</f>
        <v>4900</v>
      </c>
      <c r="H26" s="30">
        <f>(ROUND(('[1]Geographic Breakdown'!$T$64/100),0)*100)</f>
        <v>1200</v>
      </c>
      <c r="I26" s="30">
        <f>SUM(D26:H26)</f>
        <v>21400</v>
      </c>
      <c r="J26" s="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2" x14ac:dyDescent="0.25">
      <c r="A27" s="3"/>
      <c r="B27" s="10"/>
      <c r="C27" s="10"/>
      <c r="D27" s="14"/>
      <c r="E27" s="14"/>
      <c r="F27" s="14"/>
      <c r="G27" s="14"/>
      <c r="H27" s="14"/>
      <c r="I27" s="14"/>
      <c r="J27" s="3"/>
      <c r="K27" s="1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242" x14ac:dyDescent="0.25">
      <c r="A28" s="4"/>
      <c r="B28" s="10" t="s">
        <v>15</v>
      </c>
      <c r="C28" s="10"/>
      <c r="D28" s="14"/>
      <c r="E28" s="14"/>
      <c r="F28" s="14"/>
      <c r="G28" s="14"/>
      <c r="H28" s="14"/>
      <c r="I28" s="14"/>
      <c r="J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242" ht="14.4" x14ac:dyDescent="0.3">
      <c r="A29" s="4"/>
      <c r="B29" s="3" t="s">
        <v>16</v>
      </c>
      <c r="C29" s="3"/>
      <c r="D29" s="37">
        <v>61800</v>
      </c>
      <c r="E29" s="30">
        <f>(ROUND(('[1]Geographic Breakdown'!$U$34/100),0)*100)</f>
        <v>400</v>
      </c>
      <c r="F29" s="30">
        <f>(ROUND(('[1]Geographic Breakdown'!$U$48/100),0)*100)</f>
        <v>4100</v>
      </c>
      <c r="G29" s="30">
        <f>(ROUND(('[1]Geographic Breakdown'!$U$55/100),0)*100)</f>
        <v>1700</v>
      </c>
      <c r="H29" s="30">
        <f>(ROUND(('[1]Geographic Breakdown'!$U$64/100),0)*100)</f>
        <v>600</v>
      </c>
      <c r="I29" s="30">
        <f>SUM(D29:H29)</f>
        <v>68600</v>
      </c>
      <c r="J29" s="17"/>
      <c r="K29" s="1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242" ht="14.4" x14ac:dyDescent="0.3">
      <c r="A30" s="4"/>
      <c r="B30" s="3" t="s">
        <v>17</v>
      </c>
      <c r="C30" s="3"/>
      <c r="D30" s="30">
        <f>(ROUND(('[1]Geographic Breakdown'!$V$28/100),0)*100)+100</f>
        <v>23300</v>
      </c>
      <c r="E30" s="30">
        <f>(ROUND(('[1]Geographic Breakdown'!$V$34/100),0)*100)</f>
        <v>1100</v>
      </c>
      <c r="F30" s="30">
        <f>(ROUND(('[1]Geographic Breakdown'!$V$48/100),0)*100)</f>
        <v>5000</v>
      </c>
      <c r="G30" s="30">
        <f>(ROUND(('[1]Geographic Breakdown'!$V$55/100),0)*100)</f>
        <v>4600</v>
      </c>
      <c r="H30" s="30">
        <f>(ROUND(('[1]Geographic Breakdown'!$V$64/100),0)*100)</f>
        <v>1000</v>
      </c>
      <c r="I30" s="30">
        <f>SUM(D30:H30)</f>
        <v>35000</v>
      </c>
      <c r="J30" s="17"/>
      <c r="K30" s="15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242" ht="14.4" x14ac:dyDescent="0.3">
      <c r="A31" s="4"/>
      <c r="B31" s="3" t="s">
        <v>18</v>
      </c>
      <c r="C31" s="3"/>
      <c r="D31" s="30">
        <f>(ROUND(('[1]Geographic Breakdown'!$W$28/100),0)*100)+100</f>
        <v>4000</v>
      </c>
      <c r="E31" s="30">
        <f>(ROUND(('[1]Geographic Breakdown'!$W$34/100),0)*100)</f>
        <v>400</v>
      </c>
      <c r="F31" s="30">
        <f>(ROUND(('[1]Geographic Breakdown'!$W$48/100),0)*100)</f>
        <v>100</v>
      </c>
      <c r="G31" s="30">
        <f>(ROUND(('[1]Geographic Breakdown'!$W$55/100),0)*100)</f>
        <v>100</v>
      </c>
      <c r="H31" s="30">
        <f>(ROUND(('[1]Geographic Breakdown'!$W$64/100),0)*100)</f>
        <v>200</v>
      </c>
      <c r="I31" s="30">
        <f>SUM(D31:H31)</f>
        <v>4800</v>
      </c>
      <c r="J31" s="17"/>
      <c r="K31" s="1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1:242" ht="14.4" x14ac:dyDescent="0.3">
      <c r="A32" s="4"/>
      <c r="B32" s="3" t="s">
        <v>19</v>
      </c>
      <c r="C32" s="3"/>
      <c r="D32" s="30">
        <f>(ROUND(('[1]Geographic Breakdown'!$X$28/100),0)*100)</f>
        <v>900</v>
      </c>
      <c r="E32" s="30">
        <f>(ROUND(('[1]Geographic Breakdown'!$X$34/100),0)*100)</f>
        <v>100</v>
      </c>
      <c r="F32" s="30">
        <f>(ROUND(('[1]Geographic Breakdown'!$X$48/100),0)*100)</f>
        <v>100</v>
      </c>
      <c r="G32" s="30">
        <f>(ROUND(('[1]Geographic Breakdown'!$X$55/100),0)*100)</f>
        <v>200</v>
      </c>
      <c r="H32" s="30">
        <f>(ROUND(('[1]Geographic Breakdown'!$X$64/100),0)*100)</f>
        <v>100</v>
      </c>
      <c r="I32" s="30">
        <f>SUM(D32:H32)</f>
        <v>1400</v>
      </c>
      <c r="J32" s="17"/>
      <c r="K32" s="1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2" x14ac:dyDescent="0.25">
      <c r="A33" s="4"/>
      <c r="B33" s="10"/>
      <c r="C33" s="10"/>
      <c r="D33" s="14"/>
      <c r="E33" s="14"/>
      <c r="F33" s="14"/>
      <c r="G33" s="14"/>
      <c r="H33" s="14"/>
      <c r="I33" s="14"/>
      <c r="J33" s="3"/>
      <c r="K33" s="1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2" x14ac:dyDescent="0.25">
      <c r="A34" s="4"/>
      <c r="B34" s="10" t="s">
        <v>20</v>
      </c>
      <c r="C34" s="18"/>
      <c r="D34" s="14"/>
      <c r="E34" s="14"/>
      <c r="F34" s="14"/>
      <c r="G34" s="14"/>
      <c r="H34" s="14"/>
      <c r="I34" s="14"/>
      <c r="J34" s="3"/>
      <c r="K34" s="15"/>
      <c r="L34" s="19"/>
      <c r="M34" s="1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242" ht="14.4" x14ac:dyDescent="0.3">
      <c r="A35" s="4"/>
      <c r="B35" s="20" t="s">
        <v>21</v>
      </c>
      <c r="C35" s="10"/>
      <c r="D35" s="30">
        <f>(ROUND(('[1]Geographic Breakdown'!$AC$28/100),0)*100)</f>
        <v>13000</v>
      </c>
      <c r="E35" s="30">
        <f>(ROUND(('[1]Geographic Breakdown'!$AC$34/100),0)*100)</f>
        <v>2800</v>
      </c>
      <c r="F35" s="30">
        <f>(ROUND(('[1]Geographic Breakdown'!$AC$48/100),0)*100)</f>
        <v>1800</v>
      </c>
      <c r="G35" s="30">
        <f>(ROUND(('[1]Geographic Breakdown'!$AC$55/100),0)*100)</f>
        <v>500</v>
      </c>
      <c r="H35" s="30">
        <f>(ROUND(('[1]Geographic Breakdown'!$AC64/100),0)*100)</f>
        <v>200</v>
      </c>
      <c r="I35" s="30">
        <f>SUM(D35:H35)</f>
        <v>18300</v>
      </c>
      <c r="J35" s="3"/>
      <c r="K35" s="15"/>
      <c r="L35" s="19"/>
      <c r="M35" s="1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ht="16.2" x14ac:dyDescent="0.3">
      <c r="A36" s="4"/>
      <c r="B36" s="20" t="s">
        <v>52</v>
      </c>
      <c r="C36" s="10"/>
      <c r="D36" s="30">
        <f>(ROUND(('[1]Geographic Breakdown'!$AE$28/100),0)*100)</f>
        <v>15100</v>
      </c>
      <c r="E36" s="30">
        <f>(ROUND(('[1]Geographic Breakdown'!$AE$34/100),0)*100)</f>
        <v>1600</v>
      </c>
      <c r="F36" s="30">
        <f>(ROUND(('[1]Geographic Breakdown'!$AE$48/100),0)*100)</f>
        <v>32500</v>
      </c>
      <c r="G36" s="30">
        <v>0</v>
      </c>
      <c r="H36" s="30">
        <v>0</v>
      </c>
      <c r="I36" s="30">
        <f>SUM(D36:H36)</f>
        <v>49200</v>
      </c>
      <c r="J36" s="3"/>
      <c r="K36" s="15"/>
      <c r="L36" s="19"/>
      <c r="M36" s="1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1:242" ht="16.2" x14ac:dyDescent="0.3">
      <c r="A37" s="4"/>
      <c r="B37" s="20" t="s">
        <v>49</v>
      </c>
      <c r="C37" s="10"/>
      <c r="D37" s="30">
        <f>(ROUND(('[1]Geographic Breakdown'!$AU$28/100),0)*100)</f>
        <v>56700</v>
      </c>
      <c r="E37" s="30">
        <f>(ROUND(('[1]Geographic Breakdown'!$AU$34/100),0)*100)</f>
        <v>22200</v>
      </c>
      <c r="F37" s="30">
        <v>0</v>
      </c>
      <c r="G37" s="30">
        <v>0</v>
      </c>
      <c r="H37" s="30">
        <v>0</v>
      </c>
      <c r="I37" s="30">
        <f>SUM(D37:H37)</f>
        <v>78900</v>
      </c>
      <c r="J37" s="3"/>
      <c r="K37" s="15"/>
      <c r="L37" s="19"/>
      <c r="M37" s="1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2" ht="14.4" x14ac:dyDescent="0.3">
      <c r="A38" s="4"/>
      <c r="B38" s="20" t="s">
        <v>45</v>
      </c>
      <c r="C38" s="10"/>
      <c r="D38" s="30">
        <v>0</v>
      </c>
      <c r="E38" s="30">
        <v>0</v>
      </c>
      <c r="F38" s="30">
        <f>(ROUND(('[1]Geographic Breakdown'!$AR$48/100),0)*100)</f>
        <v>200</v>
      </c>
      <c r="G38" s="30">
        <v>0</v>
      </c>
      <c r="H38" s="30">
        <v>0</v>
      </c>
      <c r="I38" s="30">
        <f>SUM(D38:H38)</f>
        <v>200</v>
      </c>
      <c r="J38" s="3"/>
      <c r="K38" s="15"/>
      <c r="L38" s="19"/>
      <c r="M38" s="19"/>
      <c r="N38" s="1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1:242" x14ac:dyDescent="0.25">
      <c r="A39" s="4"/>
      <c r="B39" s="20"/>
      <c r="C39" s="10"/>
      <c r="D39" s="14"/>
      <c r="E39" s="14"/>
      <c r="F39" s="14"/>
      <c r="G39" s="14"/>
      <c r="H39" s="14"/>
      <c r="I39" s="14"/>
      <c r="J39" s="3"/>
      <c r="K39" s="15"/>
      <c r="L39" s="19"/>
      <c r="M39" s="1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242" x14ac:dyDescent="0.25">
      <c r="A40" s="4"/>
      <c r="B40" s="10" t="s">
        <v>56</v>
      </c>
      <c r="C40" s="10"/>
      <c r="D40" s="14"/>
      <c r="E40" s="14"/>
      <c r="F40" s="14"/>
      <c r="G40" s="14"/>
      <c r="H40" s="14"/>
      <c r="I40" s="14"/>
      <c r="J40" s="3"/>
      <c r="K40" s="15"/>
      <c r="L40" s="19"/>
      <c r="M40" s="1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</row>
    <row r="41" spans="1:242" ht="14.4" x14ac:dyDescent="0.3">
      <c r="A41" s="4"/>
      <c r="B41" s="20" t="s">
        <v>37</v>
      </c>
      <c r="C41" s="10"/>
      <c r="D41" s="30">
        <f>'[1]Active Data Table'!C50</f>
        <v>4</v>
      </c>
      <c r="E41" s="30">
        <f>'[1]Active Data Table'!D50</f>
        <v>1</v>
      </c>
      <c r="F41" s="30">
        <v>0</v>
      </c>
      <c r="G41" s="30">
        <v>0</v>
      </c>
      <c r="H41" s="30">
        <v>0</v>
      </c>
      <c r="I41" s="30">
        <f>SUM(D41:H41)</f>
        <v>5</v>
      </c>
      <c r="J41" s="17"/>
      <c r="K41" s="15"/>
      <c r="L41" s="19"/>
      <c r="M41" s="1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</row>
    <row r="42" spans="1:242" ht="14.4" x14ac:dyDescent="0.3">
      <c r="A42" s="4"/>
      <c r="B42" s="20" t="s">
        <v>22</v>
      </c>
      <c r="C42" s="10"/>
      <c r="D42" s="30">
        <f>ROUND(('[1]Active Data Table'!C51/100),0)*100-100</f>
        <v>700</v>
      </c>
      <c r="E42" s="30">
        <f>ROUND(('[1]Active Data Table'!D51/100),0)*100</f>
        <v>200</v>
      </c>
      <c r="F42" s="30">
        <v>0</v>
      </c>
      <c r="G42" s="30">
        <v>0</v>
      </c>
      <c r="H42" s="30">
        <v>0</v>
      </c>
      <c r="I42" s="30">
        <f t="shared" ref="I42:I45" si="2">SUM(D42:H42)</f>
        <v>900</v>
      </c>
      <c r="J42" s="17"/>
      <c r="K42" s="15"/>
      <c r="L42" s="19"/>
      <c r="M42" s="1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</row>
    <row r="43" spans="1:242" ht="14.4" x14ac:dyDescent="0.3">
      <c r="A43" s="4"/>
      <c r="B43" s="20" t="s">
        <v>23</v>
      </c>
      <c r="C43" s="10"/>
      <c r="D43" s="30">
        <f>'[1]Active Data Table'!C52</f>
        <v>83</v>
      </c>
      <c r="E43" s="30">
        <f>'[1]Active Data Table'!D52</f>
        <v>7</v>
      </c>
      <c r="F43" s="30">
        <v>0</v>
      </c>
      <c r="G43" s="30">
        <v>0</v>
      </c>
      <c r="H43" s="30">
        <f>'[1]Active Data Table'!G52</f>
        <v>1</v>
      </c>
      <c r="I43" s="30">
        <f t="shared" si="2"/>
        <v>91</v>
      </c>
      <c r="J43" s="17"/>
      <c r="K43" s="15"/>
      <c r="L43" s="19"/>
      <c r="M43" s="1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</row>
    <row r="44" spans="1:242" ht="14.4" x14ac:dyDescent="0.3">
      <c r="A44" s="4"/>
      <c r="B44" s="20" t="s">
        <v>24</v>
      </c>
      <c r="C44" s="10"/>
      <c r="D44" s="30">
        <f>ROUND(('[1]Active Data Table'!C53/100),0)*100</f>
        <v>1100</v>
      </c>
      <c r="E44" s="30">
        <f>ROUND(('[1]Active Data Table'!D53/100),0)*100</f>
        <v>400</v>
      </c>
      <c r="F44" s="30">
        <v>0</v>
      </c>
      <c r="G44" s="30">
        <v>0</v>
      </c>
      <c r="H44" s="30">
        <v>0</v>
      </c>
      <c r="I44" s="30">
        <f t="shared" si="2"/>
        <v>1500</v>
      </c>
      <c r="J44" s="17"/>
      <c r="K44" s="15"/>
      <c r="L44" s="19"/>
      <c r="M44" s="1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</row>
    <row r="45" spans="1:242" ht="14.4" x14ac:dyDescent="0.3">
      <c r="A45" s="4"/>
      <c r="B45" s="20" t="s">
        <v>25</v>
      </c>
      <c r="C45" s="10"/>
      <c r="D45" s="30">
        <f>ROUND(('[1]Active Data Table'!C54/100),0)*100</f>
        <v>700</v>
      </c>
      <c r="E45" s="30">
        <f>ROUND(('[1]Active Data Table'!D54/100),0)*100</f>
        <v>100</v>
      </c>
      <c r="F45" s="30">
        <v>0</v>
      </c>
      <c r="G45" s="30">
        <v>0</v>
      </c>
      <c r="H45" s="30">
        <v>0</v>
      </c>
      <c r="I45" s="30">
        <f t="shared" si="2"/>
        <v>800</v>
      </c>
      <c r="J45" s="17"/>
      <c r="K45" s="15"/>
      <c r="L45" s="19"/>
      <c r="M45" s="1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</row>
    <row r="46" spans="1:242" x14ac:dyDescent="0.25">
      <c r="A46" s="4"/>
      <c r="B46" s="20"/>
      <c r="C46" s="10"/>
      <c r="D46" s="14"/>
      <c r="E46" s="14"/>
      <c r="F46" s="14"/>
      <c r="G46" s="14"/>
      <c r="H46" s="14"/>
      <c r="I46" s="14"/>
      <c r="J46" s="17"/>
      <c r="K46" s="15"/>
      <c r="L46" s="19"/>
      <c r="M46" s="1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</row>
    <row r="47" spans="1:242" x14ac:dyDescent="0.25">
      <c r="A47" s="4"/>
      <c r="B47" s="10" t="s">
        <v>26</v>
      </c>
      <c r="C47" s="10"/>
      <c r="D47" s="14"/>
      <c r="E47" s="14"/>
      <c r="F47" s="14"/>
      <c r="G47" s="14"/>
      <c r="H47" s="14"/>
      <c r="I47" s="14"/>
      <c r="J47" s="17"/>
      <c r="K47" s="15"/>
      <c r="L47" s="19"/>
      <c r="M47" s="1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</row>
    <row r="48" spans="1:242" ht="14.4" x14ac:dyDescent="0.3">
      <c r="A48" s="4"/>
      <c r="B48" s="20" t="s">
        <v>27</v>
      </c>
      <c r="C48" s="10"/>
      <c r="D48" s="30">
        <v>0</v>
      </c>
      <c r="E48" s="30">
        <f>(ROUND(('[1]Geographic Breakdown'!$Z$34/100),0)*100)+100</f>
        <v>8900</v>
      </c>
      <c r="F48" s="30">
        <f>(ROUND(('[1]Geographic Breakdown'!$Z$48/100),0)*100)</f>
        <v>3700</v>
      </c>
      <c r="G48" s="30">
        <f>(ROUND(('[1]Geographic Breakdown'!$Z$55/100),0)*100)</f>
        <v>900</v>
      </c>
      <c r="H48" s="30">
        <f>(ROUND(('[1]Geographic Breakdown'!$Z$64/100),0)*100)</f>
        <v>6400</v>
      </c>
      <c r="I48" s="30">
        <f>SUM(D48:H48)</f>
        <v>19900</v>
      </c>
      <c r="J48" s="17"/>
      <c r="K48" s="15"/>
      <c r="L48" s="19"/>
      <c r="M48" s="1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</row>
    <row r="49" spans="1:242" ht="14.4" x14ac:dyDescent="0.3">
      <c r="A49" s="4"/>
      <c r="B49" s="20" t="s">
        <v>28</v>
      </c>
      <c r="C49" s="10"/>
      <c r="D49" s="30">
        <f>(ROUND(('[1]Geographic Breakdown'!$AA$28/100),0)*100)</f>
        <v>195700</v>
      </c>
      <c r="E49" s="30">
        <f>(ROUND(('[1]Geographic Breakdown'!$AA$34/100),0)*100)</f>
        <v>15000</v>
      </c>
      <c r="F49" s="30">
        <f>(ROUND(('[1]Geographic Breakdown'!$AA$48/100),0)*100)</f>
        <v>1100</v>
      </c>
      <c r="G49" s="30">
        <f>(ROUND(('[1]Geographic Breakdown'!$AA$55/100),0)*100)</f>
        <v>700</v>
      </c>
      <c r="H49" s="30">
        <f>(ROUND(('[1]Geographic Breakdown'!$AA$64/100),0)*100)</f>
        <v>400</v>
      </c>
      <c r="I49" s="30">
        <f>SUM(D49:H49)</f>
        <v>212900</v>
      </c>
      <c r="J49" s="17"/>
      <c r="K49" s="15"/>
      <c r="L49" s="19"/>
      <c r="M49" s="1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</row>
    <row r="50" spans="1:242" ht="14.4" x14ac:dyDescent="0.3">
      <c r="A50" s="4"/>
      <c r="B50" s="20" t="s">
        <v>48</v>
      </c>
      <c r="C50" s="10"/>
      <c r="D50" s="30">
        <f>(ROUND(('[1]Geographic Breakdown'!$AB$28/100),0)*100)-100</f>
        <v>100800</v>
      </c>
      <c r="E50" s="30">
        <f>(ROUND(('[1]Geographic Breakdown'!$AB$34/100),0)*100)</f>
        <v>200</v>
      </c>
      <c r="F50" s="30">
        <f>(ROUND(('[1]Geographic Breakdown'!$AB$48/100),0)*100)</f>
        <v>17600</v>
      </c>
      <c r="G50" s="30">
        <f>(ROUND(('[1]Geographic Breakdown'!$AB$55/100),0)*100)</f>
        <v>1600</v>
      </c>
      <c r="H50" s="30">
        <f>(ROUND(('[1]Geographic Breakdown'!$AB$64/100),0)*100)</f>
        <v>100</v>
      </c>
      <c r="I50" s="30">
        <f>SUM(D50:H50)</f>
        <v>120300</v>
      </c>
      <c r="J50" s="17"/>
      <c r="K50" s="15"/>
      <c r="L50" s="19"/>
      <c r="M50" s="1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</row>
    <row r="51" spans="1:242" ht="14.4" x14ac:dyDescent="0.3">
      <c r="A51" s="4"/>
      <c r="B51" s="16" t="s">
        <v>57</v>
      </c>
      <c r="C51" s="16"/>
      <c r="D51" s="33">
        <f t="shared" ref="D51:I51" si="3">SUM(D48:D50)</f>
        <v>296500</v>
      </c>
      <c r="E51" s="33">
        <f t="shared" si="3"/>
        <v>24100</v>
      </c>
      <c r="F51" s="33">
        <f t="shared" si="3"/>
        <v>22400</v>
      </c>
      <c r="G51" s="33">
        <f t="shared" si="3"/>
        <v>3200</v>
      </c>
      <c r="H51" s="33">
        <f t="shared" si="3"/>
        <v>6900</v>
      </c>
      <c r="I51" s="33">
        <f t="shared" si="3"/>
        <v>353100</v>
      </c>
      <c r="J51" s="3"/>
      <c r="K51" s="1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</row>
    <row r="52" spans="1:242" x14ac:dyDescent="0.25">
      <c r="A52" s="4"/>
      <c r="B52" s="10"/>
      <c r="C52" s="10"/>
      <c r="D52" s="14"/>
      <c r="E52" s="14"/>
      <c r="F52" s="14"/>
      <c r="G52" s="14"/>
      <c r="H52" s="14"/>
      <c r="I52" s="14"/>
      <c r="J52" s="3"/>
      <c r="K52" s="1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</row>
    <row r="53" spans="1:242" x14ac:dyDescent="0.25">
      <c r="A53" s="4"/>
      <c r="B53" s="10"/>
      <c r="C53" s="10"/>
      <c r="D53" s="14"/>
      <c r="E53" s="14"/>
      <c r="F53" s="14"/>
      <c r="G53" s="14"/>
      <c r="H53" s="14"/>
      <c r="I53" s="14"/>
      <c r="J53" s="3"/>
      <c r="K53" s="1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x14ac:dyDescent="0.25">
      <c r="A54" s="4"/>
      <c r="B54" s="12" t="s">
        <v>29</v>
      </c>
      <c r="C54" s="21"/>
      <c r="D54" s="22"/>
      <c r="E54" s="22"/>
      <c r="F54" s="22"/>
      <c r="G54" s="22"/>
      <c r="H54" s="22"/>
      <c r="I54" s="22"/>
      <c r="J54" s="26"/>
      <c r="K54" s="1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242" x14ac:dyDescent="0.25">
      <c r="A55" s="4"/>
      <c r="B55" s="12"/>
      <c r="C55" s="21"/>
      <c r="D55" s="22"/>
      <c r="E55" s="22"/>
      <c r="F55" s="22"/>
      <c r="G55" s="22"/>
      <c r="H55" s="22"/>
      <c r="I55" s="22"/>
      <c r="J55" s="26"/>
      <c r="K55" s="1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</row>
    <row r="56" spans="1:242" ht="16.2" x14ac:dyDescent="0.3">
      <c r="A56" s="4"/>
      <c r="B56" s="10" t="s">
        <v>58</v>
      </c>
      <c r="C56" s="10"/>
      <c r="D56" s="30">
        <f>(ROUND(('[1]Geographic Breakdown'!C28-'[1]Geographic Breakdown'!C27-'[1]Geographic Breakdown'!C16)/10,0)*10)</f>
        <v>240</v>
      </c>
      <c r="E56" s="30">
        <f>(ROUND(('[1]Geographic Breakdown'!C34)/10,0)*10)</f>
        <v>60</v>
      </c>
      <c r="F56" s="30">
        <f>(ROUND(('[1]Geographic Breakdown'!C48-'[1]Geographic Breakdown'!C47)/10,0)*10)</f>
        <v>120</v>
      </c>
      <c r="G56" s="30">
        <f>(ROUND(('[1]Geographic Breakdown'!C55-'[1]Geographic Breakdown'!C53)/10,0)*10)</f>
        <v>110</v>
      </c>
      <c r="H56" s="30">
        <f>(ROUND(('[1]Geographic Breakdown'!C64)/10,0)*10)</f>
        <v>70</v>
      </c>
      <c r="I56" s="30">
        <f>SUM(D56:H56)</f>
        <v>600</v>
      </c>
      <c r="J56" s="3"/>
      <c r="K56" s="1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</row>
    <row r="57" spans="1:242" x14ac:dyDescent="0.25">
      <c r="A57" s="4"/>
      <c r="B57" s="10"/>
      <c r="C57" s="10"/>
      <c r="D57" s="14"/>
      <c r="E57" s="14"/>
      <c r="F57" s="14"/>
      <c r="G57" s="14"/>
      <c r="H57" s="14"/>
      <c r="I57" s="14"/>
      <c r="J57" s="3"/>
      <c r="K57" s="1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</row>
    <row r="58" spans="1:242" x14ac:dyDescent="0.25">
      <c r="A58" s="4"/>
      <c r="B58" s="10"/>
      <c r="C58" s="10"/>
      <c r="D58" s="14"/>
      <c r="E58" s="14"/>
      <c r="F58" s="14"/>
      <c r="G58" s="14"/>
      <c r="H58" s="14"/>
      <c r="I58" s="14"/>
      <c r="J58" s="3"/>
      <c r="K58" s="1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</row>
    <row r="59" spans="1:242" x14ac:dyDescent="0.25">
      <c r="A59" s="4"/>
      <c r="B59" s="12" t="s">
        <v>30</v>
      </c>
      <c r="C59" s="21"/>
      <c r="D59" s="22"/>
      <c r="E59" s="22"/>
      <c r="F59" s="22"/>
      <c r="G59" s="22"/>
      <c r="H59" s="22"/>
      <c r="I59" s="22"/>
      <c r="J59" s="28"/>
      <c r="K59" s="15"/>
      <c r="L59" s="19"/>
      <c r="M59" s="1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</row>
    <row r="60" spans="1:242" x14ac:dyDescent="0.25">
      <c r="A60" s="4"/>
      <c r="B60" s="24"/>
      <c r="C60" s="25"/>
      <c r="D60" s="25"/>
      <c r="E60" s="25"/>
      <c r="F60" s="25"/>
      <c r="G60" s="25"/>
      <c r="H60" s="25"/>
      <c r="I60" s="25"/>
      <c r="J60" s="2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</row>
    <row r="61" spans="1:242" ht="29.4" customHeight="1" x14ac:dyDescent="0.25">
      <c r="A61" s="4"/>
      <c r="B61" s="43" t="s">
        <v>38</v>
      </c>
      <c r="C61" s="43"/>
      <c r="D61" s="43"/>
      <c r="E61" s="43"/>
      <c r="F61" s="43"/>
      <c r="G61" s="43"/>
      <c r="H61" s="43"/>
      <c r="I61" s="43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</row>
    <row r="62" spans="1:242" ht="15.6" customHeight="1" x14ac:dyDescent="0.25">
      <c r="A62" s="4"/>
      <c r="B62" s="44" t="s">
        <v>53</v>
      </c>
      <c r="C62" s="44"/>
      <c r="D62" s="44"/>
      <c r="E62" s="44"/>
      <c r="F62" s="44"/>
      <c r="G62" s="44"/>
      <c r="H62" s="44"/>
      <c r="I62" s="4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</row>
    <row r="63" spans="1:242" ht="15.6" customHeight="1" x14ac:dyDescent="0.25">
      <c r="A63" s="4"/>
      <c r="B63" s="40" t="s">
        <v>54</v>
      </c>
      <c r="C63" s="40"/>
      <c r="D63" s="40"/>
      <c r="E63" s="40"/>
      <c r="F63" s="40"/>
      <c r="G63" s="40"/>
      <c r="H63" s="40"/>
      <c r="I63" s="4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</row>
    <row r="64" spans="1:242" ht="15.6" customHeight="1" x14ac:dyDescent="0.25">
      <c r="A64" s="4"/>
      <c r="B64" s="39" t="s">
        <v>39</v>
      </c>
      <c r="C64" s="39"/>
      <c r="D64" s="39"/>
      <c r="E64" s="39"/>
      <c r="F64" s="39"/>
      <c r="G64" s="39"/>
      <c r="H64" s="39"/>
      <c r="I64" s="39"/>
      <c r="J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</row>
    <row r="65" spans="1:242" ht="29.4" customHeight="1" x14ac:dyDescent="0.25">
      <c r="A65" s="4"/>
      <c r="B65" s="39" t="s">
        <v>40</v>
      </c>
      <c r="C65" s="39"/>
      <c r="D65" s="39"/>
      <c r="E65" s="39"/>
      <c r="F65" s="39"/>
      <c r="G65" s="39"/>
      <c r="H65" s="39"/>
      <c r="I65" s="39"/>
      <c r="J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</row>
    <row r="66" spans="1:242" ht="43.2" customHeight="1" x14ac:dyDescent="0.25">
      <c r="A66" s="4"/>
      <c r="B66" s="38" t="s">
        <v>46</v>
      </c>
      <c r="C66" s="38"/>
      <c r="D66" s="38"/>
      <c r="E66" s="38"/>
      <c r="F66" s="38"/>
      <c r="G66" s="38"/>
      <c r="H66" s="38"/>
      <c r="I66" s="38"/>
      <c r="J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</row>
    <row r="67" spans="1:242" x14ac:dyDescent="0.25">
      <c r="A67" s="4"/>
      <c r="B67" s="26"/>
      <c r="C67" s="26"/>
      <c r="D67" s="27"/>
      <c r="E67" s="27"/>
      <c r="F67" s="27"/>
      <c r="G67" s="27"/>
      <c r="H67" s="27"/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</row>
    <row r="68" spans="1:242" x14ac:dyDescent="0.25">
      <c r="A68" s="4"/>
      <c r="B68" s="12" t="s">
        <v>31</v>
      </c>
      <c r="C68" s="23"/>
      <c r="D68" s="25"/>
      <c r="E68" s="25"/>
      <c r="F68" s="25"/>
      <c r="G68" s="25"/>
      <c r="H68" s="25"/>
      <c r="I68" s="25"/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</row>
    <row r="69" spans="1:242" x14ac:dyDescent="0.25">
      <c r="A69" s="4"/>
      <c r="B69" s="12"/>
      <c r="C69" s="23"/>
      <c r="D69" s="25"/>
      <c r="E69" s="25"/>
      <c r="F69" s="25"/>
      <c r="G69" s="25"/>
      <c r="H69" s="25"/>
      <c r="I69" s="25"/>
      <c r="J69" s="2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</row>
    <row r="70" spans="1:242" x14ac:dyDescent="0.25">
      <c r="A70" s="4"/>
      <c r="B70" s="3" t="s">
        <v>32</v>
      </c>
      <c r="C70" s="3" t="s">
        <v>41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</row>
    <row r="71" spans="1:242" x14ac:dyDescent="0.25">
      <c r="A71" s="4"/>
      <c r="B71" s="3" t="s">
        <v>33</v>
      </c>
      <c r="C71" s="3" t="s">
        <v>43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</row>
    <row r="72" spans="1:242" x14ac:dyDescent="0.25">
      <c r="A72" s="4"/>
      <c r="B72" s="3" t="s">
        <v>42</v>
      </c>
      <c r="C72" s="3" t="s">
        <v>47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</row>
    <row r="73" spans="1:242" x14ac:dyDescent="0.25">
      <c r="A73" s="20"/>
      <c r="B73" s="3" t="s">
        <v>34</v>
      </c>
      <c r="C73" s="3" t="s">
        <v>44</v>
      </c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</row>
  </sheetData>
  <mergeCells count="8">
    <mergeCell ref="B66:I66"/>
    <mergeCell ref="B64:I64"/>
    <mergeCell ref="B65:I65"/>
    <mergeCell ref="B63:I63"/>
    <mergeCell ref="D3:J5"/>
    <mergeCell ref="D6:I6"/>
    <mergeCell ref="B61:I61"/>
    <mergeCell ref="B62:I62"/>
  </mergeCells>
  <conditionalFormatting sqref="D3 D1:J2 J27 J18:J21 J39:J50 D6:J12 D59:J60 D67:J1048576 D15:J17 D13:E14 I13:J14 J61:J66 J29:J37">
    <cfRule type="cellIs" dxfId="8" priority="93" operator="equal">
      <formula>0</formula>
    </cfRule>
  </conditionalFormatting>
  <conditionalFormatting sqref="D23:J23 J22">
    <cfRule type="cellIs" dxfId="7" priority="92" operator="equal">
      <formula>0</formula>
    </cfRule>
  </conditionalFormatting>
  <conditionalFormatting sqref="J24:J25">
    <cfRule type="cellIs" dxfId="6" priority="91" operator="equal">
      <formula>0</formula>
    </cfRule>
  </conditionalFormatting>
  <conditionalFormatting sqref="J26">
    <cfRule type="cellIs" dxfId="5" priority="90" operator="equal">
      <formula>0</formula>
    </cfRule>
  </conditionalFormatting>
  <conditionalFormatting sqref="J28">
    <cfRule type="cellIs" dxfId="4" priority="89" operator="equal">
      <formula>0</formula>
    </cfRule>
  </conditionalFormatting>
  <conditionalFormatting sqref="D57:J58 J51:J56">
    <cfRule type="cellIs" dxfId="3" priority="88" operator="equal">
      <formula>0</formula>
    </cfRule>
  </conditionalFormatting>
  <conditionalFormatting sqref="D27:I28 D33:I34 D52:I55 D39:I40 D46:I47">
    <cfRule type="cellIs" dxfId="2" priority="87" operator="equal">
      <formula>0</formula>
    </cfRule>
  </conditionalFormatting>
  <conditionalFormatting sqref="J38">
    <cfRule type="cellIs" dxfId="1" priority="29" operator="equal">
      <formula>0</formula>
    </cfRule>
  </conditionalFormatting>
  <conditionalFormatting sqref="N38">
    <cfRule type="cellIs" dxfId="0" priority="28" operator="equal">
      <formula>0</formula>
    </cfRule>
  </conditionalFormatting>
  <pageMargins left="0.7" right="0.7" top="0.75" bottom="0.75" header="0.3" footer="0.3"/>
  <pageSetup scale="65" fitToHeight="0" orientation="portrait" r:id="rId1"/>
  <rowBreaks count="1" manualBreakCount="1">
    <brk id="66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Unruh, Gary L.</dc:creator>
  <cp:lastModifiedBy>Doty, Danielle N(DART Creative)</cp:lastModifiedBy>
  <cp:lastPrinted>2019-06-28T17:21:09Z</cp:lastPrinted>
  <dcterms:created xsi:type="dcterms:W3CDTF">2019-04-29T22:50:33Z</dcterms:created>
  <dcterms:modified xsi:type="dcterms:W3CDTF">2019-06-28T17:21:26Z</dcterms:modified>
</cp:coreProperties>
</file>